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nan\Desktop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A59" i="1" l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A61" i="1" s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</calcChain>
</file>

<file path=xl/sharedStrings.xml><?xml version="1.0" encoding="utf-8"?>
<sst xmlns="http://schemas.openxmlformats.org/spreadsheetml/2006/main" count="55" uniqueCount="55">
  <si>
    <t>DST  Power of Compounding Calculator</t>
  </si>
  <si>
    <t>Please enter you account size here</t>
  </si>
  <si>
    <t>Please enter your risk per trade here</t>
  </si>
  <si>
    <t>Should not be more than 2%</t>
  </si>
  <si>
    <t>Jan '13</t>
  </si>
  <si>
    <t>Feb '13</t>
  </si>
  <si>
    <t>Mar '13</t>
  </si>
  <si>
    <t>Apr '13</t>
  </si>
  <si>
    <t>May '13</t>
  </si>
  <si>
    <t>Jun '13</t>
  </si>
  <si>
    <t>Jul '13</t>
  </si>
  <si>
    <t>Aug '13</t>
  </si>
  <si>
    <t>Sep '13</t>
  </si>
  <si>
    <t>Oct '13</t>
  </si>
  <si>
    <t>Nov '13</t>
  </si>
  <si>
    <t>Dec '13</t>
  </si>
  <si>
    <t>Jan '14</t>
  </si>
  <si>
    <t>Feb '14</t>
  </si>
  <si>
    <t>Mar '14</t>
  </si>
  <si>
    <t>Apr '14</t>
  </si>
  <si>
    <t>May '14</t>
  </si>
  <si>
    <t>Jun '14</t>
  </si>
  <si>
    <t>Jul '14</t>
  </si>
  <si>
    <t>Aug '14</t>
  </si>
  <si>
    <t>Sep '14</t>
  </si>
  <si>
    <t>Oct '14</t>
  </si>
  <si>
    <t>Nov '14</t>
  </si>
  <si>
    <t>Dec '14</t>
  </si>
  <si>
    <t>Jan '15</t>
  </si>
  <si>
    <t>Feb '15</t>
  </si>
  <si>
    <t>Mar '15</t>
  </si>
  <si>
    <t>Apr '15</t>
  </si>
  <si>
    <t>May '15</t>
  </si>
  <si>
    <t>Jun '15</t>
  </si>
  <si>
    <t>Jul '15</t>
  </si>
  <si>
    <t>Aug '15</t>
  </si>
  <si>
    <t>Sep '15</t>
  </si>
  <si>
    <t>Oct '15</t>
  </si>
  <si>
    <t>Nov '15</t>
  </si>
  <si>
    <t>Dec '15</t>
  </si>
  <si>
    <t>Jan '16</t>
  </si>
  <si>
    <t>Feb '16</t>
  </si>
  <si>
    <t>Mar '16</t>
  </si>
  <si>
    <t>Apr '16</t>
  </si>
  <si>
    <t>May '16</t>
  </si>
  <si>
    <t>Jun '16</t>
  </si>
  <si>
    <t>Main + Addons</t>
  </si>
  <si>
    <t>Jul '16</t>
  </si>
  <si>
    <t>Aug '16</t>
  </si>
  <si>
    <t>Sep '16</t>
  </si>
  <si>
    <t>Oct '16</t>
  </si>
  <si>
    <t>Nov '16</t>
  </si>
  <si>
    <t>Dec '16</t>
  </si>
  <si>
    <t>% Profit without Compounding</t>
  </si>
  <si>
    <t>% Profit with Compounding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</si>
</sst>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4" borderId="0" xfId="0" applyFill="1" applyAlignment="1">
      <alignment horizontal="center"/>
    </xf>
    <xf numFmtId="0" fontId="4" fillId="4" borderId="0" xfId="5" applyFill="1" applyAlignment="1">
      <alignment horizontal="left"/>
    </xf>
    <xf numFmtId="9" fontId="5" fillId="6" borderId="4" xfId="2" applyFont="1" applyFill="1" applyBorder="1" applyAlignment="1">
      <alignment horizontal="center"/>
    </xf>
    <xf numFmtId="0" fontId="0" fillId="4" borderId="0" xfId="0" applyFill="1"/>
    <xf numFmtId="164" fontId="6" fillId="3" borderId="3" xfId="1" applyNumberFormat="1" applyFont="1" applyFill="1" applyBorder="1" applyAlignment="1">
      <alignment horizontal="center"/>
    </xf>
    <xf numFmtId="9" fontId="6" fillId="3" borderId="3" xfId="2" applyFont="1" applyFill="1" applyBorder="1" applyAlignment="1">
      <alignment horizontal="center"/>
    </xf>
    <xf numFmtId="9" fontId="0" fillId="4" borderId="0" xfId="2" applyNumberFormat="1" applyFont="1" applyFill="1" applyAlignment="1" applyProtection="1">
      <alignment horizontal="center"/>
      <protection hidden="1"/>
    </xf>
    <xf numFmtId="164" fontId="0" fillId="4" borderId="0" xfId="1" applyNumberFormat="1" applyFont="1" applyFill="1" applyAlignment="1" applyProtection="1">
      <alignment horizontal="center"/>
      <protection hidden="1"/>
    </xf>
    <xf numFmtId="164" fontId="5" fillId="6" borderId="0" xfId="2" applyNumberFormat="1" applyFont="1" applyFill="1" applyBorder="1" applyAlignment="1" applyProtection="1">
      <alignment horizontal="center"/>
      <protection hidden="1"/>
    </xf>
    <xf numFmtId="9" fontId="0" fillId="4" borderId="0" xfId="2" applyNumberFormat="1" applyFont="1" applyFill="1" applyAlignment="1">
      <alignment horizontal="center"/>
    </xf>
    <xf numFmtId="9" fontId="7" fillId="4" borderId="0" xfId="2" applyNumberFormat="1" applyFont="1" applyFill="1" applyAlignment="1">
      <alignment horizontal="center"/>
    </xf>
    <xf numFmtId="0" fontId="0" fillId="8" borderId="7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9" fontId="0" fillId="7" borderId="10" xfId="0" applyNumberForma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9" fontId="0" fillId="8" borderId="10" xfId="0" applyNumberForma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3" fillId="4" borderId="2" xfId="4" applyFill="1" applyAlignment="1">
      <alignment horizontal="left" vertical="center"/>
    </xf>
    <xf numFmtId="0" fontId="2" fillId="2" borderId="1" xfId="3" applyFill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0" fillId="7" borderId="7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9" fontId="0" fillId="4" borderId="0" xfId="0" applyNumberFormat="1" applyFill="1"/>
  </cellXfs>
  <cellStyles count="6">
    <cellStyle name="Comma" xfId="1" builtinId="3"/>
    <cellStyle name="Explanatory Text" xfId="5" builtinId="53"/>
    <cellStyle name="Heading 1" xfId="3" builtinId="16"/>
    <cellStyle name="Heading 3" xfId="4" builtinId="1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Your account progression had</a:t>
            </a:r>
            <a:r>
              <a:rPr lang="en-US" sz="1200" baseline="0"/>
              <a:t> you started trading DST since 2013</a:t>
            </a:r>
          </a:p>
          <a:p>
            <a:pPr>
              <a:defRPr/>
            </a:pPr>
            <a:r>
              <a:rPr lang="en-US" sz="1200" baseline="0"/>
              <a:t>(LAST 2 YEARS ARE LIVE TRADING)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Sheet1!$A$9:$A$56</c:f>
              <c:strCache>
                <c:ptCount val="48"/>
                <c:pt idx="0">
                  <c:v>Jan '13</c:v>
                </c:pt>
                <c:pt idx="1">
                  <c:v>Feb '13</c:v>
                </c:pt>
                <c:pt idx="2">
                  <c:v>Mar '13</c:v>
                </c:pt>
                <c:pt idx="3">
                  <c:v>Apr '13</c:v>
                </c:pt>
                <c:pt idx="4">
                  <c:v>May '13</c:v>
                </c:pt>
                <c:pt idx="5">
                  <c:v>Jun '13</c:v>
                </c:pt>
                <c:pt idx="6">
                  <c:v>Jul '13</c:v>
                </c:pt>
                <c:pt idx="7">
                  <c:v>Aug '13</c:v>
                </c:pt>
                <c:pt idx="8">
                  <c:v>Sep '13</c:v>
                </c:pt>
                <c:pt idx="9">
                  <c:v>Oct '13</c:v>
                </c:pt>
                <c:pt idx="10">
                  <c:v>Nov '13</c:v>
                </c:pt>
                <c:pt idx="11">
                  <c:v>Dec '13</c:v>
                </c:pt>
                <c:pt idx="12">
                  <c:v>Jan '14</c:v>
                </c:pt>
                <c:pt idx="13">
                  <c:v>Feb '14</c:v>
                </c:pt>
                <c:pt idx="14">
                  <c:v>Mar '14</c:v>
                </c:pt>
                <c:pt idx="15">
                  <c:v>Apr '14</c:v>
                </c:pt>
                <c:pt idx="16">
                  <c:v>May '14</c:v>
                </c:pt>
                <c:pt idx="17">
                  <c:v>Jun '14</c:v>
                </c:pt>
                <c:pt idx="18">
                  <c:v>Jul '14</c:v>
                </c:pt>
                <c:pt idx="19">
                  <c:v>Aug '14</c:v>
                </c:pt>
                <c:pt idx="20">
                  <c:v>Sep '14</c:v>
                </c:pt>
                <c:pt idx="21">
                  <c:v>Oct '14</c:v>
                </c:pt>
                <c:pt idx="22">
                  <c:v>Nov '14</c:v>
                </c:pt>
                <c:pt idx="23">
                  <c:v>Dec '14</c:v>
                </c:pt>
                <c:pt idx="24">
                  <c:v>Jan '15</c:v>
                </c:pt>
                <c:pt idx="25">
                  <c:v>Feb '15</c:v>
                </c:pt>
                <c:pt idx="26">
                  <c:v>Mar '15</c:v>
                </c:pt>
                <c:pt idx="27">
                  <c:v>Apr '15</c:v>
                </c:pt>
                <c:pt idx="28">
                  <c:v>May '15</c:v>
                </c:pt>
                <c:pt idx="29">
                  <c:v>Jun '15</c:v>
                </c:pt>
                <c:pt idx="30">
                  <c:v>Jul '15</c:v>
                </c:pt>
                <c:pt idx="31">
                  <c:v>Aug '15</c:v>
                </c:pt>
                <c:pt idx="32">
                  <c:v>Sep '15</c:v>
                </c:pt>
                <c:pt idx="33">
                  <c:v>Oct '15</c:v>
                </c:pt>
                <c:pt idx="34">
                  <c:v>Nov '15</c:v>
                </c:pt>
                <c:pt idx="35">
                  <c:v>Dec '15</c:v>
                </c:pt>
                <c:pt idx="36">
                  <c:v>Jan '16</c:v>
                </c:pt>
                <c:pt idx="37">
                  <c:v>Feb '16</c:v>
                </c:pt>
                <c:pt idx="38">
                  <c:v>Mar '16</c:v>
                </c:pt>
                <c:pt idx="39">
                  <c:v>Apr '16</c:v>
                </c:pt>
                <c:pt idx="40">
                  <c:v>May '16</c:v>
                </c:pt>
                <c:pt idx="41">
                  <c:v>Jun '16</c:v>
                </c:pt>
                <c:pt idx="42">
                  <c:v>Jul '16</c:v>
                </c:pt>
                <c:pt idx="43">
                  <c:v>Aug '16</c:v>
                </c:pt>
                <c:pt idx="44">
                  <c:v>Sep '16</c:v>
                </c:pt>
                <c:pt idx="45">
                  <c:v>Oct '16</c:v>
                </c:pt>
                <c:pt idx="46">
                  <c:v>Nov '16</c:v>
                </c:pt>
                <c:pt idx="47">
                  <c:v>Dec '16</c:v>
                </c:pt>
              </c:strCache>
            </c:strRef>
          </c:cat>
          <c:val>
            <c:numRef>
              <c:f>Sheet1!$D$9:$D$56</c:f>
              <c:numCache>
                <c:formatCode>_(* #,##0_);_(* \(#,##0\);_(* "-"??_);_(@_)</c:formatCode>
                <c:ptCount val="48"/>
                <c:pt idx="0">
                  <c:v>11535</c:v>
                </c:pt>
                <c:pt idx="1">
                  <c:v>12919.2</c:v>
                </c:pt>
                <c:pt idx="2">
                  <c:v>15096.085200000001</c:v>
                </c:pt>
                <c:pt idx="3">
                  <c:v>17043.480190800001</c:v>
                </c:pt>
                <c:pt idx="4">
                  <c:v>20707.828431822003</c:v>
                </c:pt>
                <c:pt idx="5">
                  <c:v>22095.252936754077</c:v>
                </c:pt>
                <c:pt idx="6">
                  <c:v>21852.205154449784</c:v>
                </c:pt>
                <c:pt idx="7">
                  <c:v>23622.233771960218</c:v>
                </c:pt>
                <c:pt idx="8">
                  <c:v>25842.72374652448</c:v>
                </c:pt>
                <c:pt idx="9">
                  <c:v>27509.579428175308</c:v>
                </c:pt>
                <c:pt idx="10">
                  <c:v>31856.092977827007</c:v>
                </c:pt>
                <c:pt idx="11">
                  <c:v>39708.619896861368</c:v>
                </c:pt>
                <c:pt idx="12">
                  <c:v>40224.831955520567</c:v>
                </c:pt>
                <c:pt idx="13">
                  <c:v>40767.867186920092</c:v>
                </c:pt>
                <c:pt idx="14">
                  <c:v>43438.162487663358</c:v>
                </c:pt>
                <c:pt idx="15">
                  <c:v>42417.365669203267</c:v>
                </c:pt>
                <c:pt idx="16">
                  <c:v>45513.833363055106</c:v>
                </c:pt>
                <c:pt idx="17">
                  <c:v>46037.242446730241</c:v>
                </c:pt>
                <c:pt idx="18">
                  <c:v>44448.957582318049</c:v>
                </c:pt>
                <c:pt idx="19">
                  <c:v>49160.547086043764</c:v>
                </c:pt>
                <c:pt idx="20">
                  <c:v>69045.988382348471</c:v>
                </c:pt>
                <c:pt idx="21">
                  <c:v>71255.460010583629</c:v>
                </c:pt>
                <c:pt idx="22">
                  <c:v>77739.706871546747</c:v>
                </c:pt>
                <c:pt idx="23">
                  <c:v>87612.649644233185</c:v>
                </c:pt>
                <c:pt idx="24">
                  <c:v>108727.29820849339</c:v>
                </c:pt>
                <c:pt idx="25">
                  <c:v>106498.38859521928</c:v>
                </c:pt>
                <c:pt idx="26">
                  <c:v>112728.54432803961</c:v>
                </c:pt>
                <c:pt idx="27">
                  <c:v>99257.483280838889</c:v>
                </c:pt>
                <c:pt idx="28">
                  <c:v>97669.363548345471</c:v>
                </c:pt>
                <c:pt idx="29">
                  <c:v>97376.35545770044</c:v>
                </c:pt>
                <c:pt idx="30">
                  <c:v>119821.6053907004</c:v>
                </c:pt>
                <c:pt idx="31">
                  <c:v>121439.19706347486</c:v>
                </c:pt>
                <c:pt idx="32">
                  <c:v>118099.61914422931</c:v>
                </c:pt>
                <c:pt idx="33">
                  <c:v>106584.90627766695</c:v>
                </c:pt>
                <c:pt idx="34">
                  <c:v>118948.75540587632</c:v>
                </c:pt>
                <c:pt idx="35">
                  <c:v>133936.29858701673</c:v>
                </c:pt>
                <c:pt idx="36">
                  <c:v>154294.61597224328</c:v>
                </c:pt>
                <c:pt idx="37">
                  <c:v>169878.37218543986</c:v>
                </c:pt>
                <c:pt idx="38">
                  <c:v>167500.07497484371</c:v>
                </c:pt>
                <c:pt idx="39">
                  <c:v>170766.32643685315</c:v>
                </c:pt>
                <c:pt idx="40">
                  <c:v>167350.99990811609</c:v>
                </c:pt>
                <c:pt idx="41">
                  <c:v>190612.78889534425</c:v>
                </c:pt>
                <c:pt idx="42">
                  <c:v>212533.25961830883</c:v>
                </c:pt>
                <c:pt idx="43">
                  <c:v>196912.06503636314</c:v>
                </c:pt>
                <c:pt idx="44">
                  <c:v>199078.09775176315</c:v>
                </c:pt>
                <c:pt idx="45">
                  <c:v>202362.88636466724</c:v>
                </c:pt>
                <c:pt idx="46">
                  <c:v>194774.27812599222</c:v>
                </c:pt>
                <c:pt idx="47">
                  <c:v>213375.22168702449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E-43AE-976F-46A9ED645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707824"/>
        <c:axId val="460706184"/>
      </c:areaChart>
      <c:catAx>
        <c:axId val="46070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706184"/>
        <c:crosses val="autoZero"/>
        <c:auto val="1"/>
        <c:lblAlgn val="ctr"/>
        <c:lblOffset val="100"/>
        <c:noMultiLvlLbl val="0"/>
      </c:catAx>
      <c:valAx>
        <c:axId val="4607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70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585787</xdr:colOff>
      <xdr:row>8</xdr:row>
      <xdr:rowOff>171450</xdr:rowOff>
    </xdr:from>
    <xdr:to>
      <xdr:col>13</xdr:col>
      <xdr:colOff>600075</xdr:colOff>
      <xdr:row>26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I5" sqref="I5"/>
    </sheetView>
  </sheetViews>
  <sheetFormatPr defaultRowHeight="15" x14ac:dyDescent="0.25"/>
  <cols>
    <col min="1" max="1" width="9" style="1" customWidth="1"/>
    <col min="2" max="2" width="18.28515625" style="1" bestFit="1" customWidth="1"/>
    <col min="3" max="3" width="12.140625" style="1" bestFit="1" customWidth="1"/>
    <col min="4" max="4" width="14" style="1" customWidth="1"/>
    <col min="5" max="16384" width="9.140625" style="1"/>
  </cols>
  <sheetData>
    <row r="1" spans="1:15" ht="15.75" customHeight="1" thickBo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16.5" customHeight="1" thickTop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15.75" thickTop="1" x14ac:dyDescent="0.25"/>
    <row r="4" spans="1:15" ht="19.5" thickBot="1" x14ac:dyDescent="0.35">
      <c r="A4" s="21" t="s">
        <v>1</v>
      </c>
      <c r="B4" s="21"/>
      <c r="C4" s="21"/>
      <c r="D4" s="5">
        <v>10000</v>
      </c>
    </row>
    <row r="5" spans="1:15" ht="19.5" thickBot="1" x14ac:dyDescent="0.35">
      <c r="A5" s="21" t="s">
        <v>2</v>
      </c>
      <c r="B5" s="21"/>
      <c r="C5" s="21"/>
      <c r="D5" s="6">
        <v>0.01</v>
      </c>
      <c r="E5" s="2" t="s">
        <v>3</v>
      </c>
    </row>
    <row r="8" spans="1:15" x14ac:dyDescent="0.25">
      <c r="A8" s="23" t="s">
        <v>46</v>
      </c>
      <c r="B8" s="24"/>
      <c r="C8" s="3">
        <v>1</v>
      </c>
      <c r="D8" s="9">
        <f>D4</f>
        <v>10000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 t="s">
        <v>4</v>
      </c>
      <c r="B9" s="10">
        <f>0.1535*($D$5)*100</f>
        <v>0.1535</v>
      </c>
      <c r="C9" s="7">
        <f>C8*(1+B9)</f>
        <v>1.1535</v>
      </c>
      <c r="D9" s="8">
        <f>B9*D8+D8</f>
        <v>11535</v>
      </c>
      <c r="E9" s="28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 t="s">
        <v>5</v>
      </c>
      <c r="B10" s="10">
        <f>0.12*($D$5*100)</f>
        <v>0.12000000000000004</v>
      </c>
      <c r="C10" s="7">
        <f t="shared" ref="C10:C56" si="0">C9*(1+B10)</f>
        <v>1.2919200000000002</v>
      </c>
      <c r="D10" s="8">
        <f t="shared" ref="D10:D56" si="1">B10*D9+D9</f>
        <v>12919.2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4" t="s">
        <v>6</v>
      </c>
      <c r="B11" s="10">
        <f>0.1685*($D$5*100)</f>
        <v>0.16849999999999998</v>
      </c>
      <c r="C11" s="7">
        <f t="shared" si="0"/>
        <v>1.50960852</v>
      </c>
      <c r="D11" s="8">
        <f t="shared" si="1"/>
        <v>15096.085200000001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4" t="s">
        <v>7</v>
      </c>
      <c r="B12" s="10">
        <f>0.129*($D$5*100)</f>
        <v>0.12900000000000003</v>
      </c>
      <c r="C12" s="7">
        <f t="shared" si="0"/>
        <v>1.70434801908</v>
      </c>
      <c r="D12" s="8">
        <f t="shared" si="1"/>
        <v>17043.480190800001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4" t="s">
        <v>8</v>
      </c>
      <c r="B13" s="10">
        <f>0.215*($D$5*100)</f>
        <v>0.21500000000000008</v>
      </c>
      <c r="C13" s="7">
        <f t="shared" si="0"/>
        <v>2.0707828431822</v>
      </c>
      <c r="D13" s="8">
        <f t="shared" si="1"/>
        <v>20707.828431822003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4" t="s">
        <v>9</v>
      </c>
      <c r="B14" s="10">
        <f>0.067*($D$5*100)</f>
        <v>6.7000000000000004E-2</v>
      </c>
      <c r="C14" s="7">
        <f t="shared" si="0"/>
        <v>2.2095252936754073</v>
      </c>
      <c r="D14" s="8">
        <f t="shared" si="1"/>
        <v>22095.252936754077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4" t="s">
        <v>10</v>
      </c>
      <c r="B15" s="11">
        <f>-0.011*($D$5*100)</f>
        <v>-1.0999999999999979E-2</v>
      </c>
      <c r="C15" s="7">
        <f t="shared" si="0"/>
        <v>2.185220515444978</v>
      </c>
      <c r="D15" s="8">
        <f t="shared" si="1"/>
        <v>21852.205154449784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4" t="s">
        <v>11</v>
      </c>
      <c r="B16" s="10">
        <f>0.081*($D$5*100)</f>
        <v>8.1000000000000016E-2</v>
      </c>
      <c r="C16" s="7">
        <f t="shared" si="0"/>
        <v>2.3622233771960213</v>
      </c>
      <c r="D16" s="8">
        <f t="shared" si="1"/>
        <v>23622.233771960218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4" t="s">
        <v>12</v>
      </c>
      <c r="B17" s="10">
        <f>0.094*($D$5*100)</f>
        <v>9.4000000000000028E-2</v>
      </c>
      <c r="C17" s="7">
        <f t="shared" si="0"/>
        <v>2.5842723746524476</v>
      </c>
      <c r="D17" s="8">
        <f t="shared" si="1"/>
        <v>25842.72374652448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4" t="s">
        <v>13</v>
      </c>
      <c r="B18" s="10">
        <f>0.0645*($D$5*100)</f>
        <v>6.450000000000003E-2</v>
      </c>
      <c r="C18" s="7">
        <f t="shared" si="0"/>
        <v>2.7509579428175304</v>
      </c>
      <c r="D18" s="8">
        <f t="shared" si="1"/>
        <v>27509.579428175308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4" t="s">
        <v>14</v>
      </c>
      <c r="B19" s="10">
        <f>0.158*($D$5*100)</f>
        <v>0.158</v>
      </c>
      <c r="C19" s="7">
        <f t="shared" si="0"/>
        <v>3.1856092977826997</v>
      </c>
      <c r="D19" s="8">
        <f t="shared" si="1"/>
        <v>31856.092977827007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4" t="s">
        <v>15</v>
      </c>
      <c r="B20" s="10">
        <f>0.2465*($D$5*100)</f>
        <v>0.24650000000000002</v>
      </c>
      <c r="C20" s="7">
        <f t="shared" si="0"/>
        <v>3.970861989686135</v>
      </c>
      <c r="D20" s="8">
        <f t="shared" si="1"/>
        <v>39708.619896861368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4" t="s">
        <v>16</v>
      </c>
      <c r="B21" s="10">
        <f>0.013*($D$5*100)</f>
        <v>1.3000000000000025E-2</v>
      </c>
      <c r="C21" s="7">
        <f t="shared" si="0"/>
        <v>4.0224831955520557</v>
      </c>
      <c r="D21" s="8">
        <f t="shared" si="1"/>
        <v>40224.831955520567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4" t="s">
        <v>17</v>
      </c>
      <c r="B22" s="10">
        <f>0.0135*($D$5*100)</f>
        <v>1.3500000000000005E-2</v>
      </c>
      <c r="C22" s="7">
        <f t="shared" si="0"/>
        <v>4.0767867186920084</v>
      </c>
      <c r="D22" s="8">
        <f t="shared" si="1"/>
        <v>40767.867186920092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4" t="s">
        <v>18</v>
      </c>
      <c r="B23" s="10">
        <f>0.0655*($D$5*100)</f>
        <v>6.5500000000000003E-2</v>
      </c>
      <c r="C23" s="7">
        <f t="shared" si="0"/>
        <v>4.343816248766335</v>
      </c>
      <c r="D23" s="8">
        <f t="shared" si="1"/>
        <v>43438.162487663358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4" t="s">
        <v>19</v>
      </c>
      <c r="B24" s="11">
        <f>-0.0235*($D$5*100)</f>
        <v>-2.3499999999999983E-2</v>
      </c>
      <c r="C24" s="7">
        <f t="shared" si="0"/>
        <v>4.2417365669203262</v>
      </c>
      <c r="D24" s="8">
        <f t="shared" si="1"/>
        <v>42417.365669203267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4" t="s">
        <v>20</v>
      </c>
      <c r="B25" s="10">
        <f>0.073*($D$5*100)</f>
        <v>7.3000000000000023E-2</v>
      </c>
      <c r="C25" s="7">
        <f t="shared" si="0"/>
        <v>4.5513833363055101</v>
      </c>
      <c r="D25" s="8">
        <f t="shared" si="1"/>
        <v>45513.833363055106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4" t="s">
        <v>21</v>
      </c>
      <c r="B26" s="10">
        <f>0.0115*($D$5*100)</f>
        <v>1.1500000000000017E-2</v>
      </c>
      <c r="C26" s="7">
        <f t="shared" si="0"/>
        <v>4.6037242446730238</v>
      </c>
      <c r="D26" s="8">
        <f t="shared" si="1"/>
        <v>46037.242446730241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4" t="s">
        <v>22</v>
      </c>
      <c r="B27" s="11">
        <f>-0.0345*($D$5*100)</f>
        <v>-3.4499999999999975E-2</v>
      </c>
      <c r="C27" s="7">
        <f t="shared" si="0"/>
        <v>4.4448957582318043</v>
      </c>
      <c r="D27" s="8">
        <f t="shared" si="1"/>
        <v>44448.957582318049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4" t="s">
        <v>23</v>
      </c>
      <c r="B28" s="10">
        <f>0.106*($D$5*100)</f>
        <v>0.10600000000000004</v>
      </c>
      <c r="C28" s="7">
        <f t="shared" si="0"/>
        <v>4.916054708604376</v>
      </c>
      <c r="D28" s="8">
        <f t="shared" si="1"/>
        <v>49160.547086043764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4" t="s">
        <v>24</v>
      </c>
      <c r="B29" s="10">
        <f>0.4045*($D$5*100)</f>
        <v>0.40450000000000003</v>
      </c>
      <c r="C29" s="7">
        <f t="shared" si="0"/>
        <v>6.9045988382348469</v>
      </c>
      <c r="D29" s="8">
        <f t="shared" si="1"/>
        <v>69045.988382348471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4" t="s">
        <v>25</v>
      </c>
      <c r="B30" s="10">
        <f>0.032*($D$5*100)</f>
        <v>3.2000000000000015E-2</v>
      </c>
      <c r="C30" s="7">
        <f t="shared" si="0"/>
        <v>7.1255460010583622</v>
      </c>
      <c r="D30" s="8">
        <f t="shared" si="1"/>
        <v>71255.460010583629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4" t="s">
        <v>26</v>
      </c>
      <c r="B31" s="10">
        <f>0.091*($D$5*100)</f>
        <v>9.1000000000000011E-2</v>
      </c>
      <c r="C31" s="7">
        <f t="shared" si="0"/>
        <v>7.773970687154673</v>
      </c>
      <c r="D31" s="8">
        <f t="shared" si="1"/>
        <v>77739.706871546747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4" t="s">
        <v>27</v>
      </c>
      <c r="B32" s="10">
        <f>0.127*($D$5*100)</f>
        <v>0.127</v>
      </c>
      <c r="C32" s="7">
        <f t="shared" si="0"/>
        <v>8.7612649644233169</v>
      </c>
      <c r="D32" s="8">
        <f t="shared" si="1"/>
        <v>87612.649644233185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4" t="s">
        <v>28</v>
      </c>
      <c r="B33" s="10">
        <f>0.241*($D$5*100)</f>
        <v>0.24100000000000002</v>
      </c>
      <c r="C33" s="7">
        <f t="shared" si="0"/>
        <v>10.872729820849337</v>
      </c>
      <c r="D33" s="8">
        <f t="shared" si="1"/>
        <v>108727.29820849339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4" t="s">
        <v>29</v>
      </c>
      <c r="B34" s="11">
        <f>-0.0205*($D$5*100)</f>
        <v>-2.049999999999999E-2</v>
      </c>
      <c r="C34" s="7">
        <f t="shared" si="0"/>
        <v>10.649838859521926</v>
      </c>
      <c r="D34" s="8">
        <f t="shared" si="1"/>
        <v>106498.38859521928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4" t="s">
        <v>30</v>
      </c>
      <c r="B35" s="10">
        <f>0.0585*($D$5*100)</f>
        <v>5.8500000000000017E-2</v>
      </c>
      <c r="C35" s="7">
        <f t="shared" si="0"/>
        <v>11.272854432803959</v>
      </c>
      <c r="D35" s="8">
        <f t="shared" si="1"/>
        <v>112728.54432803961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 s="4" t="s">
        <v>31</v>
      </c>
      <c r="B36" s="11">
        <f>-0.1195*($D$5*100)</f>
        <v>-0.11949999999999995</v>
      </c>
      <c r="C36" s="7">
        <f t="shared" si="0"/>
        <v>9.9257483280838859</v>
      </c>
      <c r="D36" s="8">
        <f t="shared" si="1"/>
        <v>99257.483280838889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4" t="s">
        <v>32</v>
      </c>
      <c r="B37" s="11">
        <f>-0.016*($D$5*100)</f>
        <v>-1.5999999999999986E-2</v>
      </c>
      <c r="C37" s="7">
        <f t="shared" si="0"/>
        <v>9.7669363548345434</v>
      </c>
      <c r="D37" s="8">
        <f t="shared" si="1"/>
        <v>97669.363548345471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 s="4" t="s">
        <v>33</v>
      </c>
      <c r="B38" s="10">
        <f>-0.00299999999999996*($D$5*100)</f>
        <v>-2.9999999999999628E-3</v>
      </c>
      <c r="C38" s="7">
        <f t="shared" si="0"/>
        <v>9.7376355457700399</v>
      </c>
      <c r="D38" s="8">
        <f t="shared" si="1"/>
        <v>97376.35545770044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4" t="s">
        <v>34</v>
      </c>
      <c r="B39" s="10">
        <f>0.2305*($D$5*100)</f>
        <v>0.23050000000000004</v>
      </c>
      <c r="C39" s="7">
        <f t="shared" si="0"/>
        <v>11.982160539070035</v>
      </c>
      <c r="D39" s="8">
        <f t="shared" si="1"/>
        <v>119821.6053907004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4" t="s">
        <v>35</v>
      </c>
      <c r="B40" s="10">
        <f>0.0135*($D$5*100)</f>
        <v>1.3500000000000019E-2</v>
      </c>
      <c r="C40" s="7">
        <f t="shared" si="0"/>
        <v>12.143919706347482</v>
      </c>
      <c r="D40" s="8">
        <f t="shared" si="1"/>
        <v>121439.19706347486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4" t="s">
        <v>36</v>
      </c>
      <c r="B41" s="11">
        <f>-0.0275*($D$5*100)</f>
        <v>-2.7499999999999986E-2</v>
      </c>
      <c r="C41" s="7">
        <f t="shared" si="0"/>
        <v>11.809961914422926</v>
      </c>
      <c r="D41" s="8">
        <f t="shared" si="1"/>
        <v>118099.61914422931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4" t="s">
        <v>37</v>
      </c>
      <c r="B42" s="10">
        <f>-0.0975*($D$5*100)</f>
        <v>-9.7500000000000003E-2</v>
      </c>
      <c r="C42" s="7">
        <f t="shared" si="0"/>
        <v>10.658490627766691</v>
      </c>
      <c r="D42" s="8">
        <f t="shared" si="1"/>
        <v>106584.90627766695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4" t="s">
        <v>38</v>
      </c>
      <c r="B43" s="10">
        <f>0.116*($D$5*100)</f>
        <v>0.11600000000000002</v>
      </c>
      <c r="C43" s="7">
        <f t="shared" si="0"/>
        <v>11.894875540587629</v>
      </c>
      <c r="D43" s="8">
        <f t="shared" si="1"/>
        <v>118948.75540587632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5">
      <c r="A44" s="4" t="s">
        <v>39</v>
      </c>
      <c r="B44" s="10">
        <f>0.126*($D$5*100)</f>
        <v>0.126</v>
      </c>
      <c r="C44" s="7">
        <f t="shared" si="0"/>
        <v>13.393629858701669</v>
      </c>
      <c r="D44" s="8">
        <f t="shared" si="1"/>
        <v>133936.29858701673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A45" t="s">
        <v>40</v>
      </c>
      <c r="B45" s="10">
        <f>0.152*($D$5*100)</f>
        <v>0.15200000000000002</v>
      </c>
      <c r="C45" s="7">
        <f t="shared" si="0"/>
        <v>15.429461597224325</v>
      </c>
      <c r="D45" s="8">
        <f t="shared" si="1"/>
        <v>154294.61597224328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5">
      <c r="A46" t="s">
        <v>41</v>
      </c>
      <c r="B46" s="10">
        <f>0.101*($D$5*100)</f>
        <v>0.10099999999999999</v>
      </c>
      <c r="C46" s="7">
        <f t="shared" si="0"/>
        <v>16.98783721854398</v>
      </c>
      <c r="D46" s="8">
        <f t="shared" si="1"/>
        <v>169878.37218543986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 t="s">
        <v>42</v>
      </c>
      <c r="B47" s="11">
        <f>-0.014*($D$5*100)</f>
        <v>-1.3999999999999979E-2</v>
      </c>
      <c r="C47" s="7">
        <f t="shared" si="0"/>
        <v>16.750007497484365</v>
      </c>
      <c r="D47" s="8">
        <f t="shared" si="1"/>
        <v>167500.07497484371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t="s">
        <v>43</v>
      </c>
      <c r="B48" s="10">
        <f>0.0195*($D$5*100)</f>
        <v>1.9500000000000014E-2</v>
      </c>
      <c r="C48" s="7">
        <f t="shared" si="0"/>
        <v>17.076632643685311</v>
      </c>
      <c r="D48" s="8">
        <f t="shared" si="1"/>
        <v>170766.32643685315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t="s">
        <v>44</v>
      </c>
      <c r="B49" s="11">
        <f>-0.02*($D$5*100)</f>
        <v>-1.9999999999999976E-2</v>
      </c>
      <c r="C49" s="7">
        <f t="shared" si="0"/>
        <v>16.735099990811605</v>
      </c>
      <c r="D49" s="8">
        <f t="shared" si="1"/>
        <v>167350.99990811609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 t="s">
        <v>45</v>
      </c>
      <c r="B50" s="10">
        <f>0.139*($D$5*100)</f>
        <v>0.13900000000000004</v>
      </c>
      <c r="C50" s="7">
        <f t="shared" si="0"/>
        <v>19.061278889534417</v>
      </c>
      <c r="D50" s="8">
        <f t="shared" si="1"/>
        <v>190612.78889534425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t="s">
        <v>47</v>
      </c>
      <c r="B51" s="10">
        <f>0.115*($D$5*100)</f>
        <v>0.11500000000000002</v>
      </c>
      <c r="C51" s="7">
        <f t="shared" si="0"/>
        <v>21.253325961830875</v>
      </c>
      <c r="D51" s="8">
        <f t="shared" si="1"/>
        <v>212533.25961830883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t="s">
        <v>48</v>
      </c>
      <c r="B52" s="11">
        <f>-0.0735*($D$5*100)</f>
        <v>-7.3499999999999982E-2</v>
      </c>
      <c r="C52" s="7">
        <f t="shared" si="0"/>
        <v>19.691206503636305</v>
      </c>
      <c r="D52" s="8">
        <f t="shared" si="1"/>
        <v>196912.06503636314</v>
      </c>
    </row>
    <row r="53" spans="1:15" x14ac:dyDescent="0.25">
      <c r="A53" t="s">
        <v>49</v>
      </c>
      <c r="B53" s="10">
        <f>0.011*($D$5*100)</f>
        <v>1.1000000000000017E-2</v>
      </c>
      <c r="C53" s="7">
        <f t="shared" si="0"/>
        <v>19.907809775176307</v>
      </c>
      <c r="D53" s="8">
        <f t="shared" si="1"/>
        <v>199078.09775176315</v>
      </c>
    </row>
    <row r="54" spans="1:15" x14ac:dyDescent="0.25">
      <c r="A54" t="s">
        <v>50</v>
      </c>
      <c r="B54" s="10">
        <f>0.0165*($D$5*100)</f>
        <v>1.6500000000000035E-2</v>
      </c>
      <c r="C54" s="7">
        <f t="shared" si="0"/>
        <v>20.236288636466714</v>
      </c>
      <c r="D54" s="8">
        <f t="shared" si="1"/>
        <v>202362.88636466724</v>
      </c>
    </row>
    <row r="55" spans="1:15" x14ac:dyDescent="0.25">
      <c r="A55" t="s">
        <v>51</v>
      </c>
      <c r="B55" s="11">
        <f>-0.0375*($D$5*100)</f>
        <v>-3.7499999999999985E-2</v>
      </c>
      <c r="C55" s="7">
        <f t="shared" si="0"/>
        <v>19.477427812599213</v>
      </c>
      <c r="D55" s="8">
        <f t="shared" si="1"/>
        <v>194774.27812599222</v>
      </c>
    </row>
    <row r="56" spans="1:15" x14ac:dyDescent="0.25">
      <c r="A56" t="s">
        <v>52</v>
      </c>
      <c r="B56" s="10">
        <f>0.0955*($D$5*100)</f>
        <v>9.5500000000000029E-2</v>
      </c>
      <c r="C56" s="7">
        <f t="shared" si="0"/>
        <v>21.337522168702435</v>
      </c>
      <c r="D56" s="8">
        <f t="shared" si="1"/>
        <v>213375.22168702449</v>
      </c>
    </row>
    <row r="57" spans="1:15" ht="15.75" thickBot="1" x14ac:dyDescent="0.3"/>
    <row r="58" spans="1:15" x14ac:dyDescent="0.25">
      <c r="A58" s="25" t="s">
        <v>53</v>
      </c>
      <c r="B58" s="26"/>
      <c r="C58" s="27"/>
    </row>
    <row r="59" spans="1:15" ht="15" customHeight="1" thickBot="1" x14ac:dyDescent="0.3">
      <c r="A59" s="15">
        <f>SUM(B9:B56)</f>
        <v>3.3710000000000009</v>
      </c>
      <c r="B59" s="16"/>
      <c r="C59" s="17"/>
    </row>
    <row r="60" spans="1:15" x14ac:dyDescent="0.25">
      <c r="A60" s="12" t="s">
        <v>54</v>
      </c>
      <c r="B60" s="13"/>
      <c r="C60" s="14"/>
    </row>
    <row r="61" spans="1:15" ht="15" customHeight="1" thickBot="1" x14ac:dyDescent="0.3">
      <c r="A61" s="18">
        <f>C56</f>
        <v>21.337522168702435</v>
      </c>
      <c r="B61" s="19"/>
      <c r="C61" s="20"/>
    </row>
    <row r="62" spans="1:15" ht="15" customHeight="1" x14ac:dyDescent="0.25"/>
  </sheetData>
  <mergeCells count="8">
    <mergeCell ref="A1:N2"/>
    <mergeCell ref="A8:B8"/>
    <mergeCell ref="A58:C58"/>
    <mergeCell ref="A60:C60"/>
    <mergeCell ref="A59:C59"/>
    <mergeCell ref="A61:C61"/>
    <mergeCell ref="A4:C4"/>
    <mergeCell ref="A5:C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Younes</dc:creator>
  <cp:lastModifiedBy>Adnan Younes</cp:lastModifiedBy>
  <dcterms:created xsi:type="dcterms:W3CDTF">2016-08-18T15:35:32Z</dcterms:created>
  <dcterms:modified xsi:type="dcterms:W3CDTF">2017-01-05T19:56:56Z</dcterms:modified>
</cp:coreProperties>
</file>